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24915" windowHeight="11295" tabRatio="582" activeTab="0"/>
  </bookViews>
  <sheets>
    <sheet name="2021 по ВРБ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<sst xmlns="http://schemas.openxmlformats.org/spreadsheetml/2006/main" count="53" uniqueCount="53">
  <si>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НА МИНИСТЕРСТВО НА РЕГИОНАЛНОТО РАЗВИТИЕ И БЛАГОУСТРОЙСТВОТО</t>
  </si>
  <si>
    <t>П О К А З А Т Е Л И</t>
  </si>
  <si>
    <t>I. ПРИХОДИ, ПОМОЩИ И ДАРЕНИЯ</t>
  </si>
  <si>
    <t>01</t>
  </si>
  <si>
    <t>Неданъчни приходи</t>
  </si>
  <si>
    <t>Приходи и доходи от собственост</t>
  </si>
  <si>
    <t>24-00</t>
  </si>
  <si>
    <t>25-00</t>
  </si>
  <si>
    <t>Глоби, санкции и наказателни лихви</t>
  </si>
  <si>
    <t>28-00</t>
  </si>
  <si>
    <t>Други приходи</t>
  </si>
  <si>
    <t>36-00</t>
  </si>
  <si>
    <t>Внесени ДДС и други данъци върху продажбите</t>
  </si>
  <si>
    <t>37-00</t>
  </si>
  <si>
    <t>II. РАЗХОДИ</t>
  </si>
  <si>
    <t>02</t>
  </si>
  <si>
    <t>Текущи разходи</t>
  </si>
  <si>
    <t>Издръжка</t>
  </si>
  <si>
    <t>10-00</t>
  </si>
  <si>
    <t>Платени данъци, такси и административни санкции</t>
  </si>
  <si>
    <t>19-00</t>
  </si>
  <si>
    <t>Субсидии и други текущи трансфери за юридически лица с нестопанска цел</t>
  </si>
  <si>
    <t>45-00</t>
  </si>
  <si>
    <t>Разходи за членски внос и участие в нетърговски организации и дейности</t>
  </si>
  <si>
    <t>46-00</t>
  </si>
  <si>
    <t>Капиталови разходи</t>
  </si>
  <si>
    <t>Основен ремонт на дълготрайни материални активи</t>
  </si>
  <si>
    <t>51-00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</si>
  <si>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</si>
  <si>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</si>
  <si>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</si>
  <si>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</si>
  <si>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</si>
  <si>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III. БЮДЖЕТНИ ВЗАИМООТНОШЕНИЯ</t>
  </si>
  <si>
    <t>03</t>
  </si>
  <si>
    <t>III. А. ТРАНСФЕРИ</t>
  </si>
  <si>
    <t>Трансфери между бюджета на бюджетната организация и ЦБ (нето)</t>
  </si>
  <si>
    <t>30-31</t>
  </si>
  <si>
    <t>Трансфери между бюджети и сметки за средствата от Европейския съюз (нето)</t>
  </si>
  <si>
    <t>62-00</t>
  </si>
  <si>
    <t>IV. БЮДЖЕТНО САЛДО (+/-)     (I. - ІІ. + ІІІ.)</t>
  </si>
  <si>
    <t>04</t>
  </si>
  <si>
    <t>V. ФИНАНСИРАНЕ</t>
  </si>
  <si>
    <t>05</t>
  </si>
  <si>
    <t>МРРБ-ЦА</t>
  </si>
  <si>
    <t>АПИ</t>
  </si>
  <si>
    <t>ДНСК</t>
  </si>
  <si>
    <t>АГКК</t>
  </si>
  <si>
    <t>Държавни такси</t>
  </si>
  <si>
    <t xml:space="preserve">Персонал </t>
  </si>
  <si>
    <t>Придобиване на дълготрайни материални активи</t>
  </si>
  <si>
    <t xml:space="preserve">БЮДЖЕТ ЗА 2021 ГОДИНА </t>
  </si>
  <si>
    <t>Бюджет 2021 МРРБ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</si>
</sst>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11"/>
      <color indexed="3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0"/>
      <color indexed="30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rgb="FF0070C0"/>
      <name val="Calibri"/>
      <family val="2"/>
    </font>
    <font>
      <b/>
      <sz val="12"/>
      <color rgb="FF0070C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21" fillId="0" borderId="0" xfId="0" applyFont="1" applyFill="1" applyAlignment="1" applyProtection="1" quotePrefix="1">
      <alignment horizontal="left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33" borderId="10" xfId="0" applyNumberFormat="1" applyFont="1" applyFill="1" applyBorder="1" applyAlignment="1" applyProtection="1" quotePrefix="1">
      <alignment horizontal="left" vertical="center" wrapText="1"/>
      <protection/>
    </xf>
    <xf numFmtId="3" fontId="21" fillId="33" borderId="10" xfId="57" applyNumberFormat="1" applyFont="1" applyFill="1" applyBorder="1" applyAlignment="1" applyProtection="1" quotePrefix="1">
      <alignment horizontal="right" vertical="center" wrapText="1"/>
      <protection/>
    </xf>
    <xf numFmtId="0" fontId="23" fillId="0" borderId="10" xfId="57" applyNumberFormat="1" applyFont="1" applyFill="1" applyBorder="1" applyAlignment="1" applyProtection="1" quotePrefix="1">
      <alignment horizontal="left" vertical="center" wrapText="1"/>
      <protection/>
    </xf>
    <xf numFmtId="3" fontId="23" fillId="0" borderId="10" xfId="57" applyNumberFormat="1" applyFont="1" applyFill="1" applyBorder="1" applyAlignment="1" applyProtection="1" quotePrefix="1">
      <alignment horizontal="right" vertical="center" wrapText="1"/>
      <protection/>
    </xf>
    <xf numFmtId="3" fontId="24" fillId="0" borderId="10" xfId="57" applyNumberFormat="1" applyFont="1" applyFill="1" applyBorder="1" applyAlignment="1" applyProtection="1">
      <alignment horizontal="right" vertical="center" wrapText="1"/>
      <protection/>
    </xf>
    <xf numFmtId="0" fontId="21" fillId="0" borderId="10" xfId="57" applyNumberFormat="1" applyFont="1" applyFill="1" applyBorder="1" applyAlignment="1" applyProtection="1">
      <alignment horizontal="left" vertical="center" wrapText="1"/>
      <protection/>
    </xf>
    <xf numFmtId="3" fontId="25" fillId="0" borderId="10" xfId="57" applyNumberFormat="1" applyFont="1" applyFill="1" applyBorder="1" applyAlignment="1" applyProtection="1" quotePrefix="1">
      <alignment horizontal="right" vertical="center" wrapText="1"/>
      <protection/>
    </xf>
    <xf numFmtId="3" fontId="23" fillId="0" borderId="10" xfId="57" applyNumberFormat="1" applyFont="1" applyFill="1" applyBorder="1" applyAlignment="1" applyProtection="1">
      <alignment horizontal="right" vertical="center" wrapText="1"/>
      <protection/>
    </xf>
    <xf numFmtId="3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57" applyNumberFormat="1" applyFont="1" applyFill="1" applyBorder="1" applyAlignment="1" applyProtection="1">
      <alignment vertical="center" wrapText="1"/>
      <protection/>
    </xf>
    <xf numFmtId="0" fontId="21" fillId="33" borderId="10" xfId="0" applyFont="1" applyFill="1" applyBorder="1" applyAlignment="1" applyProtection="1" quotePrefix="1">
      <alignment horizontal="left" vertical="center" wrapText="1"/>
      <protection/>
    </xf>
    <xf numFmtId="3" fontId="21" fillId="33" borderId="10" xfId="0" applyNumberFormat="1" applyFont="1" applyFill="1" applyBorder="1" applyAlignment="1" applyProtection="1" quotePrefix="1">
      <alignment horizontal="right" vertical="center" wrapText="1"/>
      <protection/>
    </xf>
    <xf numFmtId="3" fontId="25" fillId="33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Fill="1" applyBorder="1" applyAlignment="1" applyProtection="1" quotePrefix="1">
      <alignment horizontal="left" vertical="center" wrapText="1"/>
      <protection/>
    </xf>
    <xf numFmtId="3" fontId="23" fillId="0" borderId="10" xfId="0" applyNumberFormat="1" applyFont="1" applyFill="1" applyBorder="1" applyAlignment="1" applyProtection="1" quotePrefix="1">
      <alignment horizontal="right" vertical="center" wrapText="1"/>
      <protection/>
    </xf>
    <xf numFmtId="166" fontId="21" fillId="0" borderId="10" xfId="0" applyNumberFormat="1" applyFont="1" applyFill="1" applyBorder="1" applyAlignment="1" applyProtection="1" quotePrefix="1">
      <alignment horizontal="left" vertical="center" wrapText="1"/>
      <protection/>
    </xf>
    <xf numFmtId="3" fontId="25" fillId="0" borderId="10" xfId="0" applyNumberFormat="1" applyFont="1" applyFill="1" applyBorder="1" applyAlignment="1" applyProtection="1">
      <alignment horizontal="right" vertical="center" wrapText="1"/>
      <protection/>
    </xf>
    <xf numFmtId="166" fontId="23" fillId="0" borderId="10" xfId="0" applyNumberFormat="1" applyFont="1" applyFill="1" applyBorder="1" applyAlignment="1" applyProtection="1" quotePrefix="1">
      <alignment horizontal="left" vertical="center" wrapText="1"/>
      <protection/>
    </xf>
    <xf numFmtId="166" fontId="24" fillId="0" borderId="10" xfId="0" applyNumberFormat="1" applyFont="1" applyFill="1" applyBorder="1" applyAlignment="1" applyProtection="1" quotePrefix="1">
      <alignment horizontal="left" vertical="center" wrapText="1"/>
      <protection/>
    </xf>
    <xf numFmtId="3" fontId="23" fillId="0" borderId="10" xfId="0" applyNumberFormat="1" applyFont="1" applyFill="1" applyBorder="1" applyAlignment="1" applyProtection="1">
      <alignment horizontal="right" vertical="center" wrapText="1"/>
      <protection/>
    </xf>
    <xf numFmtId="166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21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horizontal="fill" vertical="center" wrapText="1"/>
      <protection/>
    </xf>
    <xf numFmtId="3" fontId="21" fillId="0" borderId="10" xfId="0" applyNumberFormat="1" applyFont="1" applyFill="1" applyBorder="1" applyAlignment="1" applyProtection="1" quotePrefix="1">
      <alignment horizontal="right" vertical="center" wrapText="1"/>
      <protection/>
    </xf>
    <xf numFmtId="3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57" applyNumberFormat="1" applyFont="1" applyFill="1" applyBorder="1" applyAlignment="1" applyProtection="1">
      <alignment horizontal="fill" vertical="center" wrapText="1"/>
      <protection/>
    </xf>
    <xf numFmtId="0" fontId="25" fillId="33" borderId="10" xfId="0" applyNumberFormat="1" applyFont="1" applyFill="1" applyBorder="1" applyAlignment="1" applyProtection="1" quotePrefix="1">
      <alignment horizontal="left" vertical="center" wrapText="1"/>
      <protection/>
    </xf>
    <xf numFmtId="0" fontId="21" fillId="33" borderId="10" xfId="57" applyNumberFormat="1" applyFont="1" applyFill="1" applyBorder="1" applyAlignment="1" applyProtection="1" quotePrefix="1">
      <alignment horizontal="left" vertical="center" wrapText="1"/>
      <protection/>
    </xf>
    <xf numFmtId="3" fontId="54" fillId="0" borderId="10" xfId="57" applyNumberFormat="1" applyFont="1" applyFill="1" applyBorder="1" applyAlignment="1" applyProtection="1" quotePrefix="1">
      <alignment horizontal="right" vertical="center" wrapText="1"/>
      <protection/>
    </xf>
    <xf numFmtId="0" fontId="55" fillId="0" borderId="10" xfId="0" applyNumberFormat="1" applyFont="1" applyFill="1" applyBorder="1" applyAlignment="1" applyProtection="1" quotePrefix="1">
      <alignment horizontal="left" vertical="center" wrapText="1"/>
      <protection/>
    </xf>
    <xf numFmtId="3" fontId="55" fillId="0" borderId="1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3" fontId="21" fillId="0" borderId="10" xfId="57" applyNumberFormat="1" applyFont="1" applyFill="1" applyBorder="1" applyAlignment="1" applyProtection="1">
      <alignment horizontal="right" vertical="center" wrapText="1"/>
      <protection/>
    </xf>
    <xf numFmtId="0" fontId="25" fillId="0" borderId="10" xfId="57" applyNumberFormat="1" applyFont="1" applyFill="1" applyBorder="1" applyAlignment="1" applyProtection="1">
      <alignment horizontal="left" vertical="center" wrapText="1"/>
      <protection/>
    </xf>
    <xf numFmtId="3" fontId="25" fillId="0" borderId="10" xfId="57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1" fillId="33" borderId="10" xfId="57" applyNumberFormat="1" applyFont="1" applyFill="1" applyBorder="1" applyAlignment="1" applyProtection="1" quotePrefix="1">
      <alignment horizontal="center" vertical="center"/>
      <protection/>
    </xf>
    <xf numFmtId="0" fontId="23" fillId="0" borderId="10" xfId="57" applyNumberFormat="1" applyFont="1" applyFill="1" applyBorder="1" applyAlignment="1" applyProtection="1" quotePrefix="1">
      <alignment horizontal="center" vertical="center"/>
      <protection/>
    </xf>
    <xf numFmtId="0" fontId="25" fillId="0" borderId="10" xfId="57" applyNumberFormat="1" applyFont="1" applyFill="1" applyBorder="1" applyAlignment="1" applyProtection="1" quotePrefix="1">
      <alignment horizontal="center" vertical="center"/>
      <protection/>
    </xf>
    <xf numFmtId="0" fontId="21" fillId="0" borderId="10" xfId="57" applyNumberFormat="1" applyFont="1" applyFill="1" applyBorder="1" applyAlignment="1" applyProtection="1">
      <alignment horizontal="center" vertical="center"/>
      <protection/>
    </xf>
    <xf numFmtId="0" fontId="25" fillId="0" borderId="10" xfId="57" applyNumberFormat="1" applyFont="1" applyFill="1" applyBorder="1" applyAlignment="1" applyProtection="1">
      <alignment horizontal="center" vertical="center"/>
      <protection/>
    </xf>
    <xf numFmtId="0" fontId="23" fillId="0" borderId="10" xfId="57" applyNumberFormat="1" applyFont="1" applyFill="1" applyBorder="1" applyAlignment="1" applyProtection="1">
      <alignment horizontal="center" vertical="center"/>
      <protection/>
    </xf>
    <xf numFmtId="49" fontId="21" fillId="33" borderId="10" xfId="0" applyNumberFormat="1" applyFont="1" applyFill="1" applyBorder="1" applyAlignment="1" applyProtection="1" quotePrefix="1">
      <alignment horizontal="center" vertical="center"/>
      <protection/>
    </xf>
    <xf numFmtId="49" fontId="23" fillId="0" borderId="10" xfId="0" applyNumberFormat="1" applyFont="1" applyFill="1" applyBorder="1" applyAlignment="1" applyProtection="1" quotePrefix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166" fontId="23" fillId="0" borderId="10" xfId="0" applyNumberFormat="1" applyFont="1" applyFill="1" applyBorder="1" applyAlignment="1" applyProtection="1">
      <alignment horizontal="center" vertical="center"/>
      <protection/>
    </xf>
    <xf numFmtId="166" fontId="21" fillId="0" borderId="10" xfId="0" applyNumberFormat="1" applyFont="1" applyFill="1" applyBorder="1" applyAlignment="1" applyProtection="1">
      <alignment horizontal="center" vertical="center"/>
      <protection/>
    </xf>
    <xf numFmtId="166" fontId="23" fillId="0" borderId="10" xfId="0" applyNumberFormat="1" applyFont="1" applyFill="1" applyBorder="1" applyAlignment="1" applyProtection="1" quotePrefix="1">
      <alignment horizontal="center" vertical="center"/>
      <protection/>
    </xf>
    <xf numFmtId="0" fontId="23" fillId="0" borderId="10" xfId="0" applyNumberFormat="1" applyFont="1" applyFill="1" applyBorder="1" applyAlignment="1" applyProtection="1" quotePrefix="1">
      <alignment horizontal="center" vertical="center"/>
      <protection/>
    </xf>
    <xf numFmtId="0" fontId="25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 quotePrefix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3" fontId="21" fillId="0" borderId="10" xfId="57" applyNumberFormat="1" applyFont="1" applyFill="1" applyBorder="1" applyAlignment="1" applyProtection="1" quotePrefix="1">
      <alignment horizontal="right" vertical="center" wrapText="1"/>
      <protection/>
    </xf>
    <xf numFmtId="0" fontId="31" fillId="0" borderId="0" xfId="0" applyFont="1" applyAlignment="1">
      <alignment vertical="center" wrapText="1"/>
    </xf>
    <xf numFmtId="0" fontId="21" fillId="13" borderId="10" xfId="0" applyFont="1" applyFill="1" applyBorder="1" applyAlignment="1" applyProtection="1">
      <alignment horizontal="center" vertical="center"/>
      <protection/>
    </xf>
    <xf numFmtId="3" fontId="21" fillId="13" borderId="10" xfId="57" applyNumberFormat="1" applyFont="1" applyFill="1" applyBorder="1" applyAlignment="1" applyProtection="1" quotePrefix="1">
      <alignment horizontal="right" vertical="center" wrapText="1"/>
      <protection/>
    </xf>
    <xf numFmtId="3" fontId="23" fillId="13" borderId="10" xfId="57" applyNumberFormat="1" applyFont="1" applyFill="1" applyBorder="1" applyAlignment="1" applyProtection="1" quotePrefix="1">
      <alignment horizontal="right" vertical="center" wrapText="1"/>
      <protection/>
    </xf>
    <xf numFmtId="3" fontId="23" fillId="13" borderId="10" xfId="57" applyNumberFormat="1" applyFont="1" applyFill="1" applyBorder="1" applyAlignment="1" applyProtection="1">
      <alignment horizontal="right" vertical="center" wrapText="1"/>
      <protection/>
    </xf>
    <xf numFmtId="3" fontId="21" fillId="13" borderId="10" xfId="0" applyNumberFormat="1" applyFont="1" applyFill="1" applyBorder="1" applyAlignment="1" applyProtection="1" quotePrefix="1">
      <alignment horizontal="right" vertical="center" wrapText="1"/>
      <protection/>
    </xf>
    <xf numFmtId="3" fontId="23" fillId="13" borderId="10" xfId="0" applyNumberFormat="1" applyFont="1" applyFill="1" applyBorder="1" applyAlignment="1" applyProtection="1" quotePrefix="1">
      <alignment horizontal="right" vertical="center" wrapText="1"/>
      <protection/>
    </xf>
    <xf numFmtId="3" fontId="21" fillId="13" borderId="10" xfId="0" applyNumberFormat="1" applyFont="1" applyFill="1" applyBorder="1" applyAlignment="1" applyProtection="1">
      <alignment horizontal="right" vertical="center" wrapText="1"/>
      <protection/>
    </xf>
    <xf numFmtId="3" fontId="23" fillId="13" borderId="10" xfId="0" applyNumberFormat="1" applyFont="1" applyFill="1" applyBorder="1" applyAlignment="1" applyProtection="1">
      <alignment horizontal="right" vertical="center" wrapText="1"/>
      <protection/>
    </xf>
    <xf numFmtId="3" fontId="32" fillId="0" borderId="10" xfId="0" applyNumberFormat="1" applyFont="1" applyFill="1" applyBorder="1" applyAlignment="1" applyProtection="1">
      <alignment horizontal="right" vertical="center" wrapText="1"/>
      <protection/>
    </xf>
    <xf numFmtId="3" fontId="54" fillId="13" borderId="10" xfId="57" applyNumberFormat="1" applyFont="1" applyFill="1" applyBorder="1" applyAlignment="1" applyProtection="1" quotePrefix="1">
      <alignment horizontal="right" vertical="center" wrapText="1"/>
      <protection/>
    </xf>
    <xf numFmtId="0" fontId="54" fillId="0" borderId="10" xfId="57" applyNumberFormat="1" applyFont="1" applyFill="1" applyBorder="1" applyAlignment="1" applyProtection="1">
      <alignment horizontal="fill" vertical="center" wrapText="1"/>
      <protection/>
    </xf>
    <xf numFmtId="0" fontId="54" fillId="0" borderId="10" xfId="57" applyNumberFormat="1" applyFont="1" applyFill="1" applyBorder="1" applyAlignment="1" applyProtection="1" quotePrefix="1">
      <alignment horizontal="center" vertical="center"/>
      <protection/>
    </xf>
    <xf numFmtId="0" fontId="53" fillId="0" borderId="0" xfId="0" applyFont="1" applyAlignment="1">
      <alignment vertical="center" wrapText="1"/>
    </xf>
    <xf numFmtId="3" fontId="23" fillId="0" borderId="0" xfId="0" applyNumberFormat="1" applyFont="1" applyFill="1" applyAlignment="1" applyProtection="1">
      <alignment horizontal="center" vertical="center" wrapText="1"/>
      <protection/>
    </xf>
    <xf numFmtId="3" fontId="22" fillId="0" borderId="0" xfId="0" applyNumberFormat="1" applyFont="1" applyFill="1" applyAlignment="1" applyProtection="1">
      <alignment horizontal="center" vertical="center" wrapText="1"/>
      <protection/>
    </xf>
    <xf numFmtId="166" fontId="32" fillId="0" borderId="10" xfId="0" applyNumberFormat="1" applyFont="1" applyFill="1" applyBorder="1" applyAlignment="1" applyProtection="1" quotePrefix="1">
      <alignment horizontal="left" vertical="center" wrapText="1"/>
      <protection/>
    </xf>
    <xf numFmtId="49" fontId="32" fillId="0" borderId="10" xfId="0" applyNumberFormat="1" applyFont="1" applyFill="1" applyBorder="1" applyAlignment="1" applyProtection="1">
      <alignment horizontal="center" vertical="center"/>
      <protection/>
    </xf>
    <xf numFmtId="3" fontId="32" fillId="13" borderId="10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57" fillId="0" borderId="0" xfId="0" applyFont="1" applyFill="1" applyAlignment="1" applyProtection="1">
      <alignment vertical="center" wrapText="1"/>
      <protection/>
    </xf>
    <xf numFmtId="0" fontId="57" fillId="0" borderId="0" xfId="0" applyFont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3" fontId="21" fillId="33" borderId="1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Fill="1" applyAlignment="1" applyProtection="1">
      <alignment horizontal="center" vertical="center" wrapText="1"/>
      <protection/>
    </xf>
    <xf numFmtId="3" fontId="59" fillId="13" borderId="11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13" borderId="11" xfId="57" applyFont="1" applyFill="1" applyBorder="1" applyAlignment="1" applyProtection="1" quotePrefix="1">
      <alignment horizontal="center" vertical="center" wrapText="1"/>
      <protection/>
    </xf>
    <xf numFmtId="3" fontId="57" fillId="0" borderId="0" xfId="0" applyNumberFormat="1" applyFont="1" applyAlignment="1">
      <alignment vertical="center" wrapText="1"/>
    </xf>
    <xf numFmtId="3" fontId="52" fillId="0" borderId="0" xfId="0" applyNumberFormat="1" applyFont="1" applyAlignment="1">
      <alignment vertical="center" wrapText="1"/>
    </xf>
    <xf numFmtId="3" fontId="33" fillId="0" borderId="0" xfId="0" applyNumberFormat="1" applyFont="1" applyAlignment="1">
      <alignment vertical="center" wrapText="1"/>
    </xf>
    <xf numFmtId="3" fontId="31" fillId="0" borderId="0" xfId="0" applyNumberFormat="1" applyFont="1" applyAlignment="1">
      <alignment vertical="center" wrapText="1"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90" zoomScaleNormal="90" zoomScalePageLayoutView="0" workbookViewId="0" topLeftCell="A1">
      <selection activeCell="L28" sqref="L28"/>
    </sheetView>
  </sheetViews>
  <sheetFormatPr defaultColWidth="9.140625" defaultRowHeight="15"/>
  <cols>
    <col min="1" max="1" width="32.57421875" style="1" customWidth="1"/>
    <col min="2" max="2" width="5.57421875" style="68" bestFit="1" customWidth="1"/>
    <col min="3" max="3" width="10.8515625" style="69" bestFit="1" customWidth="1"/>
    <col min="4" max="4" width="11.00390625" style="1" bestFit="1" customWidth="1"/>
    <col min="5" max="5" width="9.8515625" style="1" customWidth="1"/>
    <col min="6" max="6" width="9.421875" style="1" customWidth="1"/>
    <col min="7" max="7" width="10.28125" style="93" customWidth="1"/>
    <col min="8" max="8" width="12.00390625" style="1" bestFit="1" customWidth="1"/>
    <col min="9" max="11" width="9.140625" style="1" customWidth="1"/>
    <col min="12" max="12" width="12.00390625" style="1" bestFit="1" customWidth="1"/>
    <col min="13" max="16384" width="9.140625" style="1" customWidth="1"/>
  </cols>
  <sheetData>
    <row r="1" spans="1:7" ht="15">
      <c r="A1" s="3"/>
      <c r="B1" s="44"/>
      <c r="C1" s="4"/>
      <c r="D1" s="86"/>
      <c r="E1" s="4"/>
      <c r="F1" s="4"/>
      <c r="G1" s="92"/>
    </row>
    <row r="2" spans="1:7" ht="15" customHeight="1">
      <c r="A2" s="106" t="s">
        <v>51</v>
      </c>
      <c r="B2" s="106"/>
      <c r="C2" s="106"/>
      <c r="D2" s="106"/>
      <c r="G2" s="92"/>
    </row>
    <row r="3" spans="1:7" ht="30.75" customHeight="1">
      <c r="A3" s="105" t="s">
        <v>0</v>
      </c>
      <c r="B3" s="105"/>
      <c r="C3" s="105"/>
      <c r="D3" s="105"/>
      <c r="E3" s="4"/>
      <c r="F3" s="4"/>
      <c r="G3" s="92"/>
    </row>
    <row r="4" spans="1:7" ht="15.75">
      <c r="A4" s="96"/>
      <c r="B4" s="45"/>
      <c r="C4" s="86"/>
      <c r="D4" s="86"/>
      <c r="E4" s="4"/>
      <c r="F4" s="4"/>
      <c r="G4" s="86"/>
    </row>
    <row r="5" spans="1:7" ht="15">
      <c r="A5" s="5"/>
      <c r="B5" s="46"/>
      <c r="C5" s="5"/>
      <c r="D5" s="85"/>
      <c r="E5" s="85"/>
      <c r="F5" s="85"/>
      <c r="G5" s="85"/>
    </row>
    <row r="6" spans="1:7" s="39" customFormat="1" ht="25.5">
      <c r="A6" s="98" t="s">
        <v>1</v>
      </c>
      <c r="B6" s="99"/>
      <c r="C6" s="100" t="s">
        <v>52</v>
      </c>
      <c r="D6" s="97" t="s">
        <v>44</v>
      </c>
      <c r="E6" s="97" t="s">
        <v>46</v>
      </c>
      <c r="F6" s="97" t="s">
        <v>47</v>
      </c>
      <c r="G6" s="97" t="s">
        <v>45</v>
      </c>
    </row>
    <row r="7" spans="1:7" s="39" customFormat="1" ht="15">
      <c r="A7" s="40">
        <v>1</v>
      </c>
      <c r="B7" s="47">
        <v>2</v>
      </c>
      <c r="C7" s="72">
        <v>9</v>
      </c>
      <c r="D7" s="40">
        <v>10</v>
      </c>
      <c r="E7" s="47">
        <v>11</v>
      </c>
      <c r="F7" s="40">
        <v>12</v>
      </c>
      <c r="G7" s="94">
        <v>13</v>
      </c>
    </row>
    <row r="8" spans="1:7" s="2" customFormat="1" ht="15">
      <c r="A8" s="6" t="s">
        <v>2</v>
      </c>
      <c r="B8" s="48" t="s">
        <v>3</v>
      </c>
      <c r="C8" s="73">
        <f>+D8+E8+F8+G8</f>
        <v>564445700</v>
      </c>
      <c r="D8" s="7">
        <f>+D10</f>
        <v>990000</v>
      </c>
      <c r="E8" s="7">
        <f>+E10</f>
        <v>4574000</v>
      </c>
      <c r="F8" s="7">
        <f>+F10</f>
        <v>17202700</v>
      </c>
      <c r="G8" s="7">
        <f>+G10</f>
        <v>541679000</v>
      </c>
    </row>
    <row r="9" spans="1:7" ht="15">
      <c r="A9" s="8"/>
      <c r="B9" s="49"/>
      <c r="C9" s="74"/>
      <c r="D9" s="10"/>
      <c r="E9" s="10"/>
      <c r="F9" s="10"/>
      <c r="G9" s="13"/>
    </row>
    <row r="10" spans="1:7" s="2" customFormat="1" ht="15">
      <c r="A10" s="11" t="s">
        <v>4</v>
      </c>
      <c r="B10" s="50"/>
      <c r="C10" s="73">
        <f aca="true" t="shared" si="0" ref="C10:C15">+D10+E10+F10+G10</f>
        <v>564445700</v>
      </c>
      <c r="D10" s="12">
        <f>+D11+D12+D13+D14+D15</f>
        <v>990000</v>
      </c>
      <c r="E10" s="12">
        <f>+E11+E12+E13+E14+E15</f>
        <v>4574000</v>
      </c>
      <c r="F10" s="12">
        <f>+F11+F12+F13+F14+F15</f>
        <v>17202700</v>
      </c>
      <c r="G10" s="70">
        <f>+G11+G12+G13+G14+G15</f>
        <v>541679000</v>
      </c>
    </row>
    <row r="11" spans="1:7" s="2" customFormat="1" ht="15">
      <c r="A11" s="11" t="s">
        <v>5</v>
      </c>
      <c r="B11" s="51" t="s">
        <v>6</v>
      </c>
      <c r="C11" s="73">
        <f t="shared" si="0"/>
        <v>1530000</v>
      </c>
      <c r="D11" s="41">
        <f>530000+20000</f>
        <v>550000</v>
      </c>
      <c r="E11" s="41">
        <v>0</v>
      </c>
      <c r="F11" s="41">
        <v>0</v>
      </c>
      <c r="G11" s="41">
        <f>1120000-140000</f>
        <v>980000</v>
      </c>
    </row>
    <row r="12" spans="1:8" s="71" customFormat="1" ht="15">
      <c r="A12" s="11" t="s">
        <v>48</v>
      </c>
      <c r="B12" s="51" t="s">
        <v>7</v>
      </c>
      <c r="C12" s="73">
        <f t="shared" si="0"/>
        <v>559980400</v>
      </c>
      <c r="D12" s="70">
        <f>248000+102000</f>
        <v>350000</v>
      </c>
      <c r="E12" s="70">
        <f>3913200+195500</f>
        <v>4108700</v>
      </c>
      <c r="F12" s="70">
        <f>20000000-2797300</f>
        <v>17202700</v>
      </c>
      <c r="G12" s="70">
        <f>280905500+61616200+3000000+192797300</f>
        <v>538319000</v>
      </c>
      <c r="H12" s="104"/>
    </row>
    <row r="13" spans="1:7" s="2" customFormat="1" ht="15">
      <c r="A13" s="42" t="s">
        <v>8</v>
      </c>
      <c r="B13" s="52" t="s">
        <v>9</v>
      </c>
      <c r="C13" s="73">
        <f t="shared" si="0"/>
        <v>1485300</v>
      </c>
      <c r="D13" s="12">
        <v>20000</v>
      </c>
      <c r="E13" s="12">
        <v>465300</v>
      </c>
      <c r="F13" s="12">
        <v>0</v>
      </c>
      <c r="G13" s="12">
        <f>810000+190000</f>
        <v>1000000</v>
      </c>
    </row>
    <row r="14" spans="1:7" s="2" customFormat="1" ht="15">
      <c r="A14" s="42" t="s">
        <v>10</v>
      </c>
      <c r="B14" s="52" t="s">
        <v>11</v>
      </c>
      <c r="C14" s="73">
        <f t="shared" si="0"/>
        <v>1670000</v>
      </c>
      <c r="D14" s="12">
        <v>90000</v>
      </c>
      <c r="E14" s="12"/>
      <c r="F14" s="12"/>
      <c r="G14" s="31">
        <v>1580000</v>
      </c>
    </row>
    <row r="15" spans="1:7" s="2" customFormat="1" ht="25.5">
      <c r="A15" s="42" t="s">
        <v>12</v>
      </c>
      <c r="B15" s="52" t="s">
        <v>13</v>
      </c>
      <c r="C15" s="73">
        <f t="shared" si="0"/>
        <v>-220000</v>
      </c>
      <c r="D15" s="43">
        <v>-20000</v>
      </c>
      <c r="E15" s="43"/>
      <c r="F15" s="43"/>
      <c r="G15" s="31">
        <v>-200000</v>
      </c>
    </row>
    <row r="16" spans="1:7" ht="15">
      <c r="A16" s="15"/>
      <c r="B16" s="53"/>
      <c r="C16" s="75"/>
      <c r="D16" s="13"/>
      <c r="E16" s="13"/>
      <c r="F16" s="13"/>
      <c r="G16" s="13"/>
    </row>
    <row r="17" spans="1:8" s="2" customFormat="1" ht="15">
      <c r="A17" s="16" t="s">
        <v>14</v>
      </c>
      <c r="B17" s="54" t="s">
        <v>15</v>
      </c>
      <c r="C17" s="76">
        <f>+D17+E17+F17+G17</f>
        <v>910921100</v>
      </c>
      <c r="D17" s="17">
        <f>+D19+D25</f>
        <v>73686400</v>
      </c>
      <c r="E17" s="17">
        <f>+E19+E25</f>
        <v>11097600</v>
      </c>
      <c r="F17" s="17">
        <f>+F19+F25</f>
        <v>22306200</v>
      </c>
      <c r="G17" s="17">
        <f>+G19+G25</f>
        <v>803830900</v>
      </c>
      <c r="H17" s="102"/>
    </row>
    <row r="18" spans="1:7" ht="15">
      <c r="A18" s="19"/>
      <c r="B18" s="55"/>
      <c r="C18" s="77"/>
      <c r="D18" s="20"/>
      <c r="E18" s="20"/>
      <c r="F18" s="20"/>
      <c r="G18" s="25"/>
    </row>
    <row r="19" spans="1:7" s="2" customFormat="1" ht="15">
      <c r="A19" s="21" t="s">
        <v>16</v>
      </c>
      <c r="B19" s="56"/>
      <c r="C19" s="78">
        <f aca="true" t="shared" si="1" ref="C19:C29">+D19+E19+F19+G19</f>
        <v>423379300</v>
      </c>
      <c r="D19" s="22">
        <f>+D20+D21+D22+D23+D24</f>
        <v>33764100</v>
      </c>
      <c r="E19" s="22">
        <f>+E20+E21+E22+E23+E24</f>
        <v>10882300</v>
      </c>
      <c r="F19" s="22">
        <f>+F20+F21+F22+F23+F24</f>
        <v>18810900</v>
      </c>
      <c r="G19" s="31">
        <f>+G20+G21+G22+G23+G24</f>
        <v>359922000</v>
      </c>
    </row>
    <row r="20" spans="1:8" s="90" customFormat="1" ht="15">
      <c r="A20" s="87" t="s">
        <v>49</v>
      </c>
      <c r="B20" s="88"/>
      <c r="C20" s="89">
        <f t="shared" si="1"/>
        <v>88736700</v>
      </c>
      <c r="D20" s="80">
        <f>13191800+1285000</f>
        <v>14476800</v>
      </c>
      <c r="E20" s="80">
        <v>8877500</v>
      </c>
      <c r="F20" s="80">
        <f>8342600+832000</f>
        <v>9174600</v>
      </c>
      <c r="G20" s="80">
        <f>47403700+4377000+4427100</f>
        <v>56207800</v>
      </c>
      <c r="H20" s="103"/>
    </row>
    <row r="21" spans="1:14" ht="15">
      <c r="A21" s="24" t="s">
        <v>17</v>
      </c>
      <c r="B21" s="57" t="s">
        <v>18</v>
      </c>
      <c r="C21" s="79">
        <f t="shared" si="1"/>
        <v>332162600</v>
      </c>
      <c r="D21" s="14">
        <f>15428700+3377000-361400</f>
        <v>18444300</v>
      </c>
      <c r="E21" s="14">
        <v>1869800</v>
      </c>
      <c r="F21" s="14">
        <v>9484300</v>
      </c>
      <c r="G21" s="25">
        <f>302002800+361400</f>
        <v>302364200</v>
      </c>
      <c r="H21" s="91"/>
      <c r="I21" s="91"/>
      <c r="J21" s="91"/>
      <c r="K21" s="91"/>
      <c r="L21" s="91"/>
      <c r="M21" s="91"/>
      <c r="N21" s="91"/>
    </row>
    <row r="22" spans="1:7" ht="25.5">
      <c r="A22" s="24" t="s">
        <v>19</v>
      </c>
      <c r="B22" s="57" t="s">
        <v>20</v>
      </c>
      <c r="C22" s="79">
        <f t="shared" si="1"/>
        <v>1885000</v>
      </c>
      <c r="D22" s="14">
        <v>300000</v>
      </c>
      <c r="E22" s="14">
        <v>135000</v>
      </c>
      <c r="F22" s="14">
        <v>150000</v>
      </c>
      <c r="G22" s="25">
        <v>1300000</v>
      </c>
    </row>
    <row r="23" spans="1:7" ht="38.25">
      <c r="A23" s="23" t="s">
        <v>21</v>
      </c>
      <c r="B23" s="58" t="s">
        <v>22</v>
      </c>
      <c r="C23" s="79">
        <f t="shared" si="1"/>
        <v>540000</v>
      </c>
      <c r="D23" s="14">
        <v>540000</v>
      </c>
      <c r="E23" s="14"/>
      <c r="F23" s="14"/>
      <c r="G23" s="25"/>
    </row>
    <row r="24" spans="1:7" ht="25.5">
      <c r="A24" s="23" t="s">
        <v>23</v>
      </c>
      <c r="B24" s="58" t="s">
        <v>24</v>
      </c>
      <c r="C24" s="79">
        <f t="shared" si="1"/>
        <v>55000</v>
      </c>
      <c r="D24" s="14">
        <v>3000</v>
      </c>
      <c r="E24" s="14"/>
      <c r="F24" s="14">
        <v>2000</v>
      </c>
      <c r="G24" s="25">
        <v>50000</v>
      </c>
    </row>
    <row r="25" spans="1:7" s="2" customFormat="1" ht="15">
      <c r="A25" s="21" t="s">
        <v>25</v>
      </c>
      <c r="B25" s="59"/>
      <c r="C25" s="78">
        <f t="shared" si="1"/>
        <v>487541800</v>
      </c>
      <c r="D25" s="22">
        <f>SUM(D26:D29)</f>
        <v>39922300</v>
      </c>
      <c r="E25" s="22">
        <f>SUM(E26:E29)</f>
        <v>215300</v>
      </c>
      <c r="F25" s="22">
        <f>SUM(F26:F29)</f>
        <v>3495300</v>
      </c>
      <c r="G25" s="31">
        <f>SUM(G26:G29)</f>
        <v>443908900</v>
      </c>
    </row>
    <row r="26" spans="1:7" ht="25.5">
      <c r="A26" s="26" t="s">
        <v>26</v>
      </c>
      <c r="B26" s="60" t="s">
        <v>27</v>
      </c>
      <c r="C26" s="77">
        <f t="shared" si="1"/>
        <v>287058700</v>
      </c>
      <c r="D26" s="20">
        <v>605000</v>
      </c>
      <c r="E26" s="20"/>
      <c r="F26" s="20">
        <v>1037000</v>
      </c>
      <c r="G26" s="25">
        <f>285778100-361400</f>
        <v>285416700</v>
      </c>
    </row>
    <row r="27" spans="1:7" s="69" customFormat="1" ht="25.5">
      <c r="A27" s="26" t="s">
        <v>50</v>
      </c>
      <c r="B27" s="60" t="s">
        <v>28</v>
      </c>
      <c r="C27" s="77">
        <f t="shared" si="1"/>
        <v>187012300</v>
      </c>
      <c r="D27" s="20">
        <v>38048100</v>
      </c>
      <c r="E27" s="20">
        <v>200000</v>
      </c>
      <c r="F27" s="20">
        <v>850000</v>
      </c>
      <c r="G27" s="25">
        <f>69037300+78876900</f>
        <v>147914200</v>
      </c>
    </row>
    <row r="28" spans="1:7" ht="25.5">
      <c r="A28" s="26" t="s">
        <v>29</v>
      </c>
      <c r="B28" s="60" t="s">
        <v>30</v>
      </c>
      <c r="C28" s="77">
        <f t="shared" si="1"/>
        <v>3470800</v>
      </c>
      <c r="D28" s="20">
        <v>1269200</v>
      </c>
      <c r="E28" s="20">
        <v>15300</v>
      </c>
      <c r="F28" s="20">
        <v>1608300</v>
      </c>
      <c r="G28" s="25">
        <v>578000</v>
      </c>
    </row>
    <row r="29" spans="1:7" ht="15">
      <c r="A29" s="26" t="s">
        <v>31</v>
      </c>
      <c r="B29" s="60" t="s">
        <v>32</v>
      </c>
      <c r="C29" s="77">
        <f t="shared" si="1"/>
        <v>10000000</v>
      </c>
      <c r="D29" s="20"/>
      <c r="E29" s="20"/>
      <c r="F29" s="20"/>
      <c r="G29" s="25">
        <v>10000000</v>
      </c>
    </row>
    <row r="30" spans="1:7" ht="15">
      <c r="A30" s="27"/>
      <c r="B30" s="61"/>
      <c r="C30" s="77"/>
      <c r="D30" s="20"/>
      <c r="E30" s="20"/>
      <c r="F30" s="20"/>
      <c r="G30" s="25"/>
    </row>
    <row r="31" spans="1:7" s="2" customFormat="1" ht="15">
      <c r="A31" s="33" t="s">
        <v>33</v>
      </c>
      <c r="B31" s="62" t="s">
        <v>34</v>
      </c>
      <c r="C31" s="78">
        <f>+D31+E31+F31+G31</f>
        <v>346475400</v>
      </c>
      <c r="D31" s="18">
        <f>+D33</f>
        <v>72696400</v>
      </c>
      <c r="E31" s="18">
        <f>+E33</f>
        <v>6523600</v>
      </c>
      <c r="F31" s="18">
        <f>+F33</f>
        <v>5103500</v>
      </c>
      <c r="G31" s="95">
        <f>+G33</f>
        <v>262151900</v>
      </c>
    </row>
    <row r="32" spans="1:7" ht="15">
      <c r="A32" s="29"/>
      <c r="B32" s="63"/>
      <c r="C32" s="79"/>
      <c r="D32" s="25"/>
      <c r="E32" s="25"/>
      <c r="F32" s="25"/>
      <c r="G32" s="25"/>
    </row>
    <row r="33" spans="1:7" s="38" customFormat="1" ht="15">
      <c r="A33" s="36" t="s">
        <v>35</v>
      </c>
      <c r="B33" s="64"/>
      <c r="C33" s="78">
        <f>+D33+E33+F33+G33</f>
        <v>346475400</v>
      </c>
      <c r="D33" s="37">
        <f>+D34+D35</f>
        <v>72696400</v>
      </c>
      <c r="E33" s="37">
        <f>+E34+E35</f>
        <v>6523600</v>
      </c>
      <c r="F33" s="37">
        <f>+F34+F35</f>
        <v>5103500</v>
      </c>
      <c r="G33" s="37">
        <f>+G34+G35</f>
        <v>262151900</v>
      </c>
    </row>
    <row r="34" spans="1:7" s="2" customFormat="1" ht="25.5">
      <c r="A34" s="28" t="s">
        <v>36</v>
      </c>
      <c r="B34" s="65" t="s">
        <v>37</v>
      </c>
      <c r="C34" s="76">
        <f>+D34+E34+F34+G34</f>
        <v>371266200</v>
      </c>
      <c r="D34" s="30">
        <f>(+D17-D8)+24722300</f>
        <v>97418700</v>
      </c>
      <c r="E34" s="30">
        <f>(+E17-E8)-0</f>
        <v>6523600</v>
      </c>
      <c r="F34" s="30">
        <f>(+F17-F8)-0</f>
        <v>5103500</v>
      </c>
      <c r="G34" s="30">
        <f>+G17-G8+68500</f>
        <v>262220400</v>
      </c>
    </row>
    <row r="35" spans="1:7" s="2" customFormat="1" ht="38.25">
      <c r="A35" s="28" t="s">
        <v>38</v>
      </c>
      <c r="B35" s="66" t="s">
        <v>39</v>
      </c>
      <c r="C35" s="78">
        <f>+D35+E35+F35+G35</f>
        <v>-24790800</v>
      </c>
      <c r="D35" s="31">
        <f>-24790800+68500</f>
        <v>-24722300</v>
      </c>
      <c r="E35" s="31"/>
      <c r="F35" s="31"/>
      <c r="G35" s="31">
        <v>-68500</v>
      </c>
    </row>
    <row r="36" spans="1:7" ht="15">
      <c r="A36" s="32"/>
      <c r="B36" s="53"/>
      <c r="C36" s="75"/>
      <c r="D36" s="13"/>
      <c r="E36" s="13"/>
      <c r="F36" s="13"/>
      <c r="G36" s="13"/>
    </row>
    <row r="37" spans="1:7" s="2" customFormat="1" ht="25.5">
      <c r="A37" s="34" t="s">
        <v>40</v>
      </c>
      <c r="B37" s="48" t="s">
        <v>41</v>
      </c>
      <c r="C37" s="73">
        <f>+D37+E37+F37+G37</f>
        <v>0</v>
      </c>
      <c r="D37" s="7">
        <f>+D38+D39</f>
        <v>0</v>
      </c>
      <c r="E37" s="7">
        <f>+E38+E39</f>
        <v>0</v>
      </c>
      <c r="F37" s="7">
        <f>+F38+F39</f>
        <v>0</v>
      </c>
      <c r="G37" s="7">
        <f>+G38+G39</f>
        <v>0</v>
      </c>
    </row>
    <row r="38" spans="1:7" s="84" customFormat="1" ht="15">
      <c r="A38" s="82"/>
      <c r="B38" s="83"/>
      <c r="C38" s="81">
        <f>+C8-C17+C31</f>
        <v>0</v>
      </c>
      <c r="D38" s="35">
        <f>+D8-D17+D31</f>
        <v>0</v>
      </c>
      <c r="E38" s="35">
        <f>+E8-E17+E31</f>
        <v>0</v>
      </c>
      <c r="F38" s="35">
        <f>+F8-F17+F31</f>
        <v>0</v>
      </c>
      <c r="G38" s="9">
        <f>+G8-G17+G31</f>
        <v>0</v>
      </c>
    </row>
    <row r="39" spans="1:7" ht="15">
      <c r="A39" s="6" t="s">
        <v>42</v>
      </c>
      <c r="B39" s="67" t="s">
        <v>43</v>
      </c>
      <c r="C39" s="76"/>
      <c r="D39" s="17"/>
      <c r="E39" s="17"/>
      <c r="F39" s="17"/>
      <c r="G39" s="95"/>
    </row>
    <row r="41" ht="15">
      <c r="D41" s="91"/>
    </row>
    <row r="44" spans="4:7" ht="15">
      <c r="D44" s="91"/>
      <c r="E44" s="91"/>
      <c r="F44" s="91"/>
      <c r="G44" s="101"/>
    </row>
  </sheetData>
  <sheetProtection/>
  <mergeCells count="2">
    <mergeCell ref="A3:D3"/>
    <mergeCell ref="A2:D2"/>
  </mergeCells>
  <printOptions/>
  <pageMargins left="0.17" right="0.15748031496062992" top="0.2755905511811024" bottom="0.2362204724409449" header="0.15748031496062992" footer="0.1574803149606299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Kostova</dc:creator>
  <cp:keywords/>
  <dc:description/>
  <cp:lastModifiedBy>John</cp:lastModifiedBy>
  <cp:lastPrinted>2020-09-21T07:35:01Z</cp:lastPrinted>
  <dcterms:created xsi:type="dcterms:W3CDTF">2017-10-05T09:40:25Z</dcterms:created>
  <dcterms:modified xsi:type="dcterms:W3CDTF">2021-01-15T07:34:51Z</dcterms:modified>
  <cp:category/>
  <cp:version/>
  <cp:contentType/>
  <cp:contentStatus/>
</cp:coreProperties>
</file>